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<sst xmlns="http://schemas.openxmlformats.org/spreadsheetml/2006/main" count="70" uniqueCount="48">
  <si>
    <t>Purchase Qty</t>
  </si>
  <si>
    <t>Units</t>
  </si>
  <si>
    <t>Purchase Price</t>
  </si>
  <si>
    <t>Conversion</t>
  </si>
  <si>
    <t>units</t>
  </si>
  <si>
    <t>Unit Price</t>
  </si>
  <si>
    <t>Recipe Amount</t>
  </si>
  <si>
    <t>Price per order</t>
  </si>
  <si>
    <t>lb</t>
  </si>
  <si>
    <t>lbs</t>
  </si>
  <si>
    <t>Tbl</t>
  </si>
  <si>
    <t>oz</t>
  </si>
  <si>
    <t>flour</t>
  </si>
  <si>
    <t>c</t>
  </si>
  <si>
    <t>Onions</t>
  </si>
  <si>
    <t>Cheddar Cheese</t>
  </si>
  <si>
    <t>16oz=4c</t>
  </si>
  <si>
    <t>Totals:</t>
  </si>
  <si>
    <t>Sell Price/Order</t>
  </si>
  <si>
    <t>Profit Margin</t>
  </si>
  <si>
    <t>Orders</t>
  </si>
  <si>
    <t>Income</t>
  </si>
  <si>
    <t>COGS</t>
  </si>
  <si>
    <t>Net Income/Profit</t>
  </si>
  <si>
    <t xml:space="preserve">Macaroni </t>
  </si>
  <si>
    <t>Bacon</t>
  </si>
  <si>
    <t>Butter</t>
  </si>
  <si>
    <t>Dijon Mustard</t>
  </si>
  <si>
    <t>Whole Milk</t>
  </si>
  <si>
    <t>Heavy Cream</t>
  </si>
  <si>
    <t>Thyme</t>
  </si>
  <si>
    <t>Bread Crumbs</t>
  </si>
  <si>
    <t>Fontina</t>
  </si>
  <si>
    <t>Blue Cheese</t>
  </si>
  <si>
    <t>Gruyere</t>
  </si>
  <si>
    <t>Parmesan</t>
  </si>
  <si>
    <t>TBL</t>
  </si>
  <si>
    <t>cups</t>
  </si>
  <si>
    <t>sprig</t>
  </si>
  <si>
    <t>gal</t>
  </si>
  <si>
    <t>qt</t>
  </si>
  <si>
    <t>med</t>
  </si>
  <si>
    <t>4 - .5 cups in container?</t>
  </si>
  <si>
    <t>pkg</t>
  </si>
  <si>
    <t>17cups?</t>
  </si>
  <si>
    <t>only used one pkg for 15 orders</t>
  </si>
  <si>
    <t>tbl</t>
  </si>
  <si>
    <t>Macaroni &amp; Cheese Take Home Meal Fundraiser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</si>
</sst>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19" fillId="0" borderId="0" xfId="44" applyFont="1" applyAlignment="1">
      <alignment/>
    </xf>
    <xf numFmtId="0" fontId="0" fillId="0" borderId="12" xfId="0" applyBorder="1" applyAlignment="1">
      <alignment/>
    </xf>
    <xf numFmtId="9" fontId="0" fillId="0" borderId="13" xfId="57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44" fontId="18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4" fontId="20" fillId="0" borderId="17" xfId="44" applyFont="1" applyBorder="1" applyAlignment="1">
      <alignment/>
    </xf>
    <xf numFmtId="165" fontId="20" fillId="0" borderId="17" xfId="44" applyNumberFormat="1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4" fontId="20" fillId="0" borderId="15" xfId="44" applyFont="1" applyBorder="1" applyAlignment="1">
      <alignment/>
    </xf>
    <xf numFmtId="165" fontId="20" fillId="0" borderId="15" xfId="44" applyNumberFormat="1" applyFont="1" applyBorder="1" applyAlignment="1">
      <alignment/>
    </xf>
    <xf numFmtId="0" fontId="19" fillId="0" borderId="15" xfId="0" applyFont="1" applyFill="1" applyBorder="1" applyAlignment="1">
      <alignment horizontal="center"/>
    </xf>
    <xf numFmtId="44" fontId="19" fillId="0" borderId="15" xfId="44" applyFont="1" applyFill="1" applyBorder="1" applyAlignment="1">
      <alignment horizontal="center"/>
    </xf>
    <xf numFmtId="44" fontId="19" fillId="0" borderId="15" xfId="0" applyNumberFormat="1" applyFont="1" applyBorder="1" applyAlignment="1">
      <alignment horizontal="center"/>
    </xf>
    <xf numFmtId="44" fontId="19" fillId="0" borderId="15" xfId="44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15" xfId="0" applyFont="1" applyBorder="1" applyAlignment="1">
      <alignment horizontal="center"/>
    </xf>
    <xf numFmtId="4" fontId="19" fillId="0" borderId="15" xfId="0" applyNumberFormat="1" applyFont="1" applyFill="1" applyBorder="1" applyAlignment="1">
      <alignment horizontal="center"/>
    </xf>
    <xf numFmtId="44" fontId="0" fillId="0" borderId="17" xfId="44" applyFont="1" applyBorder="1" applyAlignment="1">
      <alignment/>
    </xf>
    <xf numFmtId="0" fontId="0" fillId="0" borderId="17" xfId="0" applyFont="1" applyBorder="1" applyAlignment="1">
      <alignment horizontal="center"/>
    </xf>
    <xf numFmtId="44" fontId="0" fillId="0" borderId="19" xfId="44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5" xfId="0" applyFont="1" applyBorder="1" applyAlignment="1">
      <alignment horizontal="center"/>
    </xf>
    <xf numFmtId="44" fontId="0" fillId="0" borderId="20" xfId="44" applyFont="1" applyBorder="1" applyAlignment="1">
      <alignment/>
    </xf>
    <xf numFmtId="0" fontId="19" fillId="0" borderId="0" xfId="0" applyFont="1" applyAlignment="1">
      <alignment horizontal="right"/>
    </xf>
    <xf numFmtId="44" fontId="19" fillId="0" borderId="0" xfId="0" applyNumberFormat="1" applyFont="1" applyAlignment="1">
      <alignment horizontal="right"/>
    </xf>
    <xf numFmtId="44" fontId="19" fillId="0" borderId="0" xfId="0" applyNumberFormat="1" applyFont="1" applyAlignment="1">
      <alignment/>
    </xf>
    <xf numFmtId="44" fontId="19" fillId="0" borderId="21" xfId="44" applyFont="1" applyBorder="1" applyAlignment="1">
      <alignment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Profitablilty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3"/>
          <c:w val="0.684"/>
          <c:h val="0.60025"/>
        </c:manualLayout>
      </c:layout>
      <c:lineChart>
        <c:grouping val="standard"/>
        <c:varyColors val="0"/>
        <c:ser>
          <c:idx val="0"/>
          <c:order val="0"/>
          <c:tx>
            <c:v>Income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'[1]Sheet1'!$A$16:$A$35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'[1]Sheet1'!$B$16:$B$35</c:f>
              <c:numCache>
                <c:ptCount val="2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</c:numCache>
            </c:numRef>
          </c:val>
          <c:smooth val="0"/>
        </c:ser>
        <c:ser>
          <c:idx val="1"/>
          <c:order val="1"/>
          <c:tx>
            <c:v>COGS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'[1]Sheet1'!$A$16:$A$35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'[1]Sheet1'!$C$16:$C$35</c:f>
              <c:numCache>
                <c:ptCount val="20"/>
                <c:pt idx="0">
                  <c:v>10.393758525852585</c:v>
                </c:pt>
                <c:pt idx="1">
                  <c:v>20.78751705170517</c:v>
                </c:pt>
                <c:pt idx="2">
                  <c:v>31.181275577557756</c:v>
                </c:pt>
                <c:pt idx="3">
                  <c:v>41.57503410341034</c:v>
                </c:pt>
                <c:pt idx="4">
                  <c:v>51.96879262926292</c:v>
                </c:pt>
                <c:pt idx="5">
                  <c:v>62.36255115511551</c:v>
                </c:pt>
                <c:pt idx="6">
                  <c:v>72.75630968096809</c:v>
                </c:pt>
                <c:pt idx="7">
                  <c:v>83.15006820682068</c:v>
                </c:pt>
                <c:pt idx="8">
                  <c:v>93.54382673267327</c:v>
                </c:pt>
                <c:pt idx="9">
                  <c:v>103.93758525852584</c:v>
                </c:pt>
                <c:pt idx="10">
                  <c:v>114.33134378437843</c:v>
                </c:pt>
                <c:pt idx="11">
                  <c:v>124.72510231023102</c:v>
                </c:pt>
                <c:pt idx="12">
                  <c:v>135.1188608360836</c:v>
                </c:pt>
                <c:pt idx="13">
                  <c:v>145.51261936193617</c:v>
                </c:pt>
                <c:pt idx="14">
                  <c:v>155.90637788778878</c:v>
                </c:pt>
                <c:pt idx="15">
                  <c:v>166.30013641364135</c:v>
                </c:pt>
                <c:pt idx="16">
                  <c:v>176.69389493949393</c:v>
                </c:pt>
                <c:pt idx="17">
                  <c:v>187.08765346534653</c:v>
                </c:pt>
                <c:pt idx="18">
                  <c:v>197.4814119911991</c:v>
                </c:pt>
                <c:pt idx="19">
                  <c:v>207.87517051705169</c:v>
                </c:pt>
              </c:numCache>
            </c:numRef>
          </c:val>
          <c:smooth val="0"/>
        </c:ser>
        <c:ser>
          <c:idx val="2"/>
          <c:order val="2"/>
          <c:tx>
            <c:v>Profit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'[1]Sheet1'!$A$16:$A$35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'[1]Sheet1'!$D$16:$D$35</c:f>
              <c:numCache>
                <c:ptCount val="20"/>
                <c:pt idx="0">
                  <c:v>9.606241474147415</c:v>
                </c:pt>
                <c:pt idx="1">
                  <c:v>19.21248294829483</c:v>
                </c:pt>
                <c:pt idx="2">
                  <c:v>28.818724422442244</c:v>
                </c:pt>
                <c:pt idx="3">
                  <c:v>38.42496589658966</c:v>
                </c:pt>
                <c:pt idx="4">
                  <c:v>48.03120737073708</c:v>
                </c:pt>
                <c:pt idx="5">
                  <c:v>57.63744884488449</c:v>
                </c:pt>
                <c:pt idx="6">
                  <c:v>67.24369031903191</c:v>
                </c:pt>
                <c:pt idx="7">
                  <c:v>76.84993179317932</c:v>
                </c:pt>
                <c:pt idx="8">
                  <c:v>86.45617326732673</c:v>
                </c:pt>
                <c:pt idx="9">
                  <c:v>96.06241474147416</c:v>
                </c:pt>
                <c:pt idx="10">
                  <c:v>105.66865621562157</c:v>
                </c:pt>
                <c:pt idx="11">
                  <c:v>115.27489768976898</c:v>
                </c:pt>
                <c:pt idx="12">
                  <c:v>124.8811391639164</c:v>
                </c:pt>
                <c:pt idx="13">
                  <c:v>134.48738063806383</c:v>
                </c:pt>
                <c:pt idx="14">
                  <c:v>144.09362211221122</c:v>
                </c:pt>
                <c:pt idx="15">
                  <c:v>153.69986358635865</c:v>
                </c:pt>
                <c:pt idx="16">
                  <c:v>163.30610506050607</c:v>
                </c:pt>
                <c:pt idx="17">
                  <c:v>172.91234653465347</c:v>
                </c:pt>
                <c:pt idx="18">
                  <c:v>182.5185880088009</c:v>
                </c:pt>
                <c:pt idx="19">
                  <c:v>192.12482948294831</c:v>
                </c:pt>
              </c:numCache>
            </c:numRef>
          </c:val>
          <c:smooth val="0"/>
        </c:ser>
        <c:marker val="1"/>
        <c:axId val="1485814"/>
        <c:axId val="47298815"/>
      </c:lineChart>
      <c:catAx>
        <c:axId val="1485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Orders</a:t>
                </a:r>
              </a:p>
            </c:rich>
          </c:tx>
          <c:layout>
            <c:manualLayout>
              <c:xMode val="factor"/>
              <c:yMode val="factor"/>
              <c:x val="-0.06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8815"/>
        <c:crosses val="autoZero"/>
        <c:auto val="1"/>
        <c:lblOffset val="100"/>
        <c:tickLblSkip val="2"/>
        <c:noMultiLvlLbl val="0"/>
      </c:catAx>
      <c:valAx>
        <c:axId val="4729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5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2125"/>
          <c:w val="0.19875"/>
          <c:h val="0.3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25</xdr:row>
      <xdr:rowOff>152400</xdr:rowOff>
    </xdr:from>
    <xdr:to>
      <xdr:col>9</xdr:col>
      <xdr:colOff>885825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4152900" y="5133975"/>
        <a:ext cx="45434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raisers\Fundraisers\Pear%20Salad\Pear%20Sala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ndraisers\Pricing\Restaurant%20Depot%20Pri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A16">
            <v>1</v>
          </cell>
          <cell r="B16">
            <v>20</v>
          </cell>
          <cell r="C16">
            <v>10.393758525852585</v>
          </cell>
          <cell r="D16">
            <v>9.606241474147415</v>
          </cell>
        </row>
        <row r="17">
          <cell r="A17">
            <v>2</v>
          </cell>
          <cell r="B17">
            <v>40</v>
          </cell>
          <cell r="C17">
            <v>20.78751705170517</v>
          </cell>
          <cell r="D17">
            <v>19.21248294829483</v>
          </cell>
        </row>
        <row r="18">
          <cell r="A18">
            <v>3</v>
          </cell>
          <cell r="B18">
            <v>60</v>
          </cell>
          <cell r="C18">
            <v>31.181275577557756</v>
          </cell>
          <cell r="D18">
            <v>28.818724422442244</v>
          </cell>
        </row>
        <row r="19">
          <cell r="A19">
            <v>4</v>
          </cell>
          <cell r="B19">
            <v>80</v>
          </cell>
          <cell r="C19">
            <v>41.57503410341034</v>
          </cell>
          <cell r="D19">
            <v>38.42496589658966</v>
          </cell>
        </row>
        <row r="20">
          <cell r="A20">
            <v>5</v>
          </cell>
          <cell r="B20">
            <v>100</v>
          </cell>
          <cell r="C20">
            <v>51.96879262926292</v>
          </cell>
          <cell r="D20">
            <v>48.03120737073708</v>
          </cell>
        </row>
        <row r="21">
          <cell r="A21">
            <v>6</v>
          </cell>
          <cell r="B21">
            <v>120</v>
          </cell>
          <cell r="C21">
            <v>62.36255115511551</v>
          </cell>
          <cell r="D21">
            <v>57.63744884488449</v>
          </cell>
        </row>
        <row r="22">
          <cell r="A22">
            <v>7</v>
          </cell>
          <cell r="B22">
            <v>140</v>
          </cell>
          <cell r="C22">
            <v>72.75630968096809</v>
          </cell>
          <cell r="D22">
            <v>67.24369031903191</v>
          </cell>
        </row>
        <row r="23">
          <cell r="A23">
            <v>8</v>
          </cell>
          <cell r="B23">
            <v>160</v>
          </cell>
          <cell r="C23">
            <v>83.15006820682068</v>
          </cell>
          <cell r="D23">
            <v>76.84993179317932</v>
          </cell>
        </row>
        <row r="24">
          <cell r="A24">
            <v>9</v>
          </cell>
          <cell r="B24">
            <v>180</v>
          </cell>
          <cell r="C24">
            <v>93.54382673267327</v>
          </cell>
          <cell r="D24">
            <v>86.45617326732673</v>
          </cell>
        </row>
        <row r="25">
          <cell r="A25">
            <v>10</v>
          </cell>
          <cell r="B25">
            <v>200</v>
          </cell>
          <cell r="C25">
            <v>103.93758525852584</v>
          </cell>
          <cell r="D25">
            <v>96.06241474147416</v>
          </cell>
        </row>
        <row r="26">
          <cell r="A26">
            <v>11</v>
          </cell>
          <cell r="B26">
            <v>220</v>
          </cell>
          <cell r="C26">
            <v>114.33134378437843</v>
          </cell>
          <cell r="D26">
            <v>105.66865621562157</v>
          </cell>
        </row>
        <row r="27">
          <cell r="A27">
            <v>12</v>
          </cell>
          <cell r="B27">
            <v>240</v>
          </cell>
          <cell r="C27">
            <v>124.72510231023102</v>
          </cell>
          <cell r="D27">
            <v>115.27489768976898</v>
          </cell>
        </row>
        <row r="28">
          <cell r="A28">
            <v>13</v>
          </cell>
          <cell r="B28">
            <v>260</v>
          </cell>
          <cell r="C28">
            <v>135.1188608360836</v>
          </cell>
          <cell r="D28">
            <v>124.8811391639164</v>
          </cell>
        </row>
        <row r="29">
          <cell r="A29">
            <v>14</v>
          </cell>
          <cell r="B29">
            <v>280</v>
          </cell>
          <cell r="C29">
            <v>145.51261936193617</v>
          </cell>
          <cell r="D29">
            <v>134.48738063806383</v>
          </cell>
        </row>
        <row r="30">
          <cell r="A30">
            <v>15</v>
          </cell>
          <cell r="B30">
            <v>300</v>
          </cell>
          <cell r="C30">
            <v>155.90637788778878</v>
          </cell>
          <cell r="D30">
            <v>144.09362211221122</v>
          </cell>
        </row>
        <row r="31">
          <cell r="A31">
            <v>16</v>
          </cell>
          <cell r="B31">
            <v>320</v>
          </cell>
          <cell r="C31">
            <v>166.30013641364135</v>
          </cell>
          <cell r="D31">
            <v>153.69986358635865</v>
          </cell>
        </row>
        <row r="32">
          <cell r="A32">
            <v>17</v>
          </cell>
          <cell r="B32">
            <v>340</v>
          </cell>
          <cell r="C32">
            <v>176.69389493949393</v>
          </cell>
          <cell r="D32">
            <v>163.30610506050607</v>
          </cell>
        </row>
        <row r="33">
          <cell r="A33">
            <v>18</v>
          </cell>
          <cell r="B33">
            <v>360</v>
          </cell>
          <cell r="C33">
            <v>187.08765346534653</v>
          </cell>
          <cell r="D33">
            <v>172.91234653465347</v>
          </cell>
        </row>
        <row r="34">
          <cell r="A34">
            <v>19</v>
          </cell>
          <cell r="B34">
            <v>380</v>
          </cell>
          <cell r="C34">
            <v>197.4814119911991</v>
          </cell>
          <cell r="D34">
            <v>182.5185880088009</v>
          </cell>
        </row>
        <row r="35">
          <cell r="A35">
            <v>20</v>
          </cell>
          <cell r="B35">
            <v>400</v>
          </cell>
          <cell r="C35">
            <v>207.87517051705169</v>
          </cell>
          <cell r="D35">
            <v>192.12482948294831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5"/>
      <sheetName val="Sheet4"/>
    </sheetNames>
    <sheetDataSet>
      <sheetData sheetId="0">
        <row r="3">
          <cell r="G3">
            <v>0.005833333333333333</v>
          </cell>
        </row>
        <row r="44">
          <cell r="C44">
            <v>17.74</v>
          </cell>
          <cell r="F44">
            <v>0.6335714285714286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7.00390625" style="0" bestFit="1" customWidth="1"/>
    <col min="2" max="2" width="13.140625" style="0" bestFit="1" customWidth="1"/>
    <col min="4" max="4" width="17.421875" style="0" bestFit="1" customWidth="1"/>
    <col min="5" max="5" width="23.00390625" style="0" bestFit="1" customWidth="1"/>
    <col min="6" max="6" width="6.28125" style="0" customWidth="1"/>
    <col min="7" max="7" width="9.8515625" style="0" bestFit="1" customWidth="1"/>
    <col min="8" max="8" width="15.00390625" style="0" bestFit="1" customWidth="1"/>
    <col min="9" max="9" width="6.28125" style="0" bestFit="1" customWidth="1"/>
    <col min="10" max="10" width="14.8515625" style="0" bestFit="1" customWidth="1"/>
  </cols>
  <sheetData>
    <row r="1" spans="1:10" ht="30" customHeight="1" thickBot="1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1"/>
      <c r="B2" s="20" t="s">
        <v>0</v>
      </c>
      <c r="C2" s="13" t="s">
        <v>1</v>
      </c>
      <c r="D2" s="19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1</v>
      </c>
      <c r="J2" s="14" t="s">
        <v>7</v>
      </c>
    </row>
    <row r="3" spans="1:10" ht="15">
      <c r="A3" s="16" t="s">
        <v>24</v>
      </c>
      <c r="B3" s="31">
        <v>20</v>
      </c>
      <c r="C3" s="31" t="s">
        <v>9</v>
      </c>
      <c r="D3" s="32">
        <v>15.11</v>
      </c>
      <c r="E3" s="15"/>
      <c r="F3" s="15"/>
      <c r="G3" s="33">
        <f>D3/20</f>
        <v>0.7555</v>
      </c>
      <c r="H3" s="15">
        <v>16</v>
      </c>
      <c r="I3" s="15" t="s">
        <v>11</v>
      </c>
      <c r="J3" s="34">
        <f>G3</f>
        <v>0.7555</v>
      </c>
    </row>
    <row r="4" spans="1:10" ht="15">
      <c r="A4" s="16" t="s">
        <v>25</v>
      </c>
      <c r="B4" s="31">
        <v>1</v>
      </c>
      <c r="C4" s="31" t="s">
        <v>9</v>
      </c>
      <c r="D4" s="32">
        <v>1.73</v>
      </c>
      <c r="E4" s="15"/>
      <c r="F4" s="15"/>
      <c r="G4" s="34">
        <v>1.73</v>
      </c>
      <c r="H4" s="15">
        <v>0.5</v>
      </c>
      <c r="I4" s="15" t="s">
        <v>8</v>
      </c>
      <c r="J4" s="34">
        <f>G4*H4</f>
        <v>0.865</v>
      </c>
    </row>
    <row r="5" spans="1:10" ht="15">
      <c r="A5" s="16" t="s">
        <v>26</v>
      </c>
      <c r="B5" s="31">
        <v>1</v>
      </c>
      <c r="C5" s="31" t="s">
        <v>9</v>
      </c>
      <c r="D5" s="32">
        <v>3.19</v>
      </c>
      <c r="E5" s="33">
        <f>D5/32</f>
        <v>0.0996875</v>
      </c>
      <c r="F5" s="15" t="s">
        <v>46</v>
      </c>
      <c r="G5" s="33">
        <f>D5/4</f>
        <v>0.7975</v>
      </c>
      <c r="H5" s="15">
        <v>5</v>
      </c>
      <c r="I5" s="15" t="s">
        <v>36</v>
      </c>
      <c r="J5" s="34">
        <f>E5*H5</f>
        <v>0.4984375</v>
      </c>
    </row>
    <row r="6" spans="1:10" ht="15">
      <c r="A6" s="16" t="s">
        <v>27</v>
      </c>
      <c r="B6" s="31">
        <v>10</v>
      </c>
      <c r="C6" s="31" t="s">
        <v>11</v>
      </c>
      <c r="D6" s="32">
        <v>3.19</v>
      </c>
      <c r="E6" s="15"/>
      <c r="F6" s="35"/>
      <c r="G6" s="33">
        <f>D6/B6</f>
        <v>0.319</v>
      </c>
      <c r="H6" s="15">
        <v>1</v>
      </c>
      <c r="I6" s="15" t="s">
        <v>36</v>
      </c>
      <c r="J6" s="34">
        <f>(D6/57)*3</f>
        <v>0.16789473684210526</v>
      </c>
    </row>
    <row r="7" spans="1:10" ht="15">
      <c r="A7" s="16" t="s">
        <v>28</v>
      </c>
      <c r="B7" s="31">
        <v>3</v>
      </c>
      <c r="C7" s="31" t="s">
        <v>39</v>
      </c>
      <c r="D7" s="32">
        <v>6.87</v>
      </c>
      <c r="E7" s="15"/>
      <c r="F7" s="15"/>
      <c r="G7" s="33">
        <f>D7/3</f>
        <v>2.29</v>
      </c>
      <c r="H7" s="15">
        <v>2.5</v>
      </c>
      <c r="I7" s="15" t="s">
        <v>37</v>
      </c>
      <c r="J7" s="34">
        <f>(G7/16)*H7</f>
        <v>0.3578125</v>
      </c>
    </row>
    <row r="8" spans="1:10" ht="15">
      <c r="A8" s="16" t="s">
        <v>29</v>
      </c>
      <c r="B8" s="31">
        <v>12</v>
      </c>
      <c r="C8" s="31" t="s">
        <v>40</v>
      </c>
      <c r="D8" s="32">
        <v>28.52</v>
      </c>
      <c r="E8" s="15"/>
      <c r="F8" s="15"/>
      <c r="G8" s="33">
        <f>D8/12</f>
        <v>2.3766666666666665</v>
      </c>
      <c r="H8" s="15">
        <v>2</v>
      </c>
      <c r="I8" s="15" t="s">
        <v>37</v>
      </c>
      <c r="J8" s="34">
        <f>G8/H8</f>
        <v>1.1883333333333332</v>
      </c>
    </row>
    <row r="9" spans="1:10" ht="15">
      <c r="A9" s="16" t="s">
        <v>30</v>
      </c>
      <c r="B9" s="31" t="s">
        <v>43</v>
      </c>
      <c r="C9" s="31"/>
      <c r="D9" s="32">
        <v>1.49</v>
      </c>
      <c r="E9" s="36" t="s">
        <v>45</v>
      </c>
      <c r="F9" s="15"/>
      <c r="G9" s="15"/>
      <c r="H9" s="15">
        <v>1</v>
      </c>
      <c r="I9" s="15" t="s">
        <v>38</v>
      </c>
      <c r="J9" s="34">
        <f>D9/15</f>
        <v>0.09933333333333333</v>
      </c>
    </row>
    <row r="10" spans="1:10" ht="15">
      <c r="A10" s="16" t="s">
        <v>32</v>
      </c>
      <c r="B10" s="37">
        <v>5.1</v>
      </c>
      <c r="C10" s="31" t="s">
        <v>8</v>
      </c>
      <c r="D10" s="32">
        <v>18.82</v>
      </c>
      <c r="E10" s="49">
        <f>B10*4</f>
        <v>20.4</v>
      </c>
      <c r="F10" s="15" t="s">
        <v>13</v>
      </c>
      <c r="G10" s="34">
        <v>3.69</v>
      </c>
      <c r="H10" s="15">
        <v>1.5</v>
      </c>
      <c r="I10" s="15" t="s">
        <v>37</v>
      </c>
      <c r="J10" s="34">
        <f>(D10/20.4)*H10</f>
        <v>1.3838235294117647</v>
      </c>
    </row>
    <row r="11" spans="1:10" ht="15">
      <c r="A11" s="16" t="s">
        <v>33</v>
      </c>
      <c r="B11" s="31">
        <v>0.5</v>
      </c>
      <c r="C11" s="31" t="s">
        <v>11</v>
      </c>
      <c r="D11" s="32">
        <v>3.49</v>
      </c>
      <c r="E11" s="15" t="s">
        <v>42</v>
      </c>
      <c r="F11" s="15"/>
      <c r="G11" s="15"/>
      <c r="H11" s="15">
        <v>1</v>
      </c>
      <c r="I11" s="15" t="s">
        <v>11</v>
      </c>
      <c r="J11" s="34">
        <f>D11/5</f>
        <v>0.6980000000000001</v>
      </c>
    </row>
    <row r="12" spans="1:10" ht="15">
      <c r="A12" s="16" t="s">
        <v>34</v>
      </c>
      <c r="B12" s="31">
        <v>4.25</v>
      </c>
      <c r="C12" s="31" t="s">
        <v>9</v>
      </c>
      <c r="D12" s="32">
        <v>33.79</v>
      </c>
      <c r="E12" s="15" t="s">
        <v>44</v>
      </c>
      <c r="F12" s="15"/>
      <c r="G12" s="34">
        <v>7.95</v>
      </c>
      <c r="H12" s="15">
        <v>0.75</v>
      </c>
      <c r="I12" s="15" t="s">
        <v>37</v>
      </c>
      <c r="J12" s="34">
        <f>(D12/17)*H12</f>
        <v>1.490735294117647</v>
      </c>
    </row>
    <row r="13" spans="1:10" ht="15">
      <c r="A13" s="16" t="s">
        <v>35</v>
      </c>
      <c r="B13" s="31">
        <v>5</v>
      </c>
      <c r="C13" s="31" t="s">
        <v>9</v>
      </c>
      <c r="D13" s="32">
        <f>'[2]Sheet1'!$C$44</f>
        <v>17.74</v>
      </c>
      <c r="E13" s="33">
        <f>'[2]Sheet1'!$F$44</f>
        <v>0.6335714285714286</v>
      </c>
      <c r="F13" s="15" t="s">
        <v>13</v>
      </c>
      <c r="G13" s="15"/>
      <c r="H13" s="15">
        <v>0.75</v>
      </c>
      <c r="I13" s="15" t="s">
        <v>37</v>
      </c>
      <c r="J13" s="34">
        <f>E13*H13</f>
        <v>0.47517857142857145</v>
      </c>
    </row>
    <row r="14" spans="1:10" ht="15">
      <c r="A14" s="16" t="s">
        <v>31</v>
      </c>
      <c r="B14" s="31">
        <v>24</v>
      </c>
      <c r="C14" s="15" t="s">
        <v>11</v>
      </c>
      <c r="D14" s="32">
        <v>2</v>
      </c>
      <c r="E14" s="49">
        <f>0.333*23</f>
        <v>7.659000000000001</v>
      </c>
      <c r="F14" s="15" t="s">
        <v>13</v>
      </c>
      <c r="G14" s="15"/>
      <c r="H14" s="15">
        <v>0.25</v>
      </c>
      <c r="I14" s="15" t="s">
        <v>37</v>
      </c>
      <c r="J14" s="34">
        <f>(D14/E14)*H14</f>
        <v>0.06528267397832614</v>
      </c>
    </row>
    <row r="15" spans="1:10" ht="15">
      <c r="A15" s="17" t="s">
        <v>12</v>
      </c>
      <c r="B15" s="23">
        <v>100</v>
      </c>
      <c r="C15" s="24" t="s">
        <v>9</v>
      </c>
      <c r="D15" s="25">
        <v>34.99</v>
      </c>
      <c r="E15" s="26"/>
      <c r="F15" s="38"/>
      <c r="G15" s="38"/>
      <c r="H15" s="39">
        <v>6</v>
      </c>
      <c r="I15" s="15" t="s">
        <v>10</v>
      </c>
      <c r="J15" s="40">
        <f>'[2]Sheet1'!$G$3*H15</f>
        <v>0.034999999999999996</v>
      </c>
    </row>
    <row r="16" spans="1:10" ht="15">
      <c r="A16" s="17" t="s">
        <v>14</v>
      </c>
      <c r="B16" s="23">
        <v>10</v>
      </c>
      <c r="C16" s="24" t="s">
        <v>9</v>
      </c>
      <c r="D16" s="25">
        <v>4.88</v>
      </c>
      <c r="E16" s="26"/>
      <c r="F16" s="38"/>
      <c r="G16" s="38"/>
      <c r="H16" s="39">
        <v>1</v>
      </c>
      <c r="I16" s="15" t="s">
        <v>41</v>
      </c>
      <c r="J16" s="40">
        <f>D16/50</f>
        <v>0.09759999999999999</v>
      </c>
    </row>
    <row r="17" spans="1:10" ht="15">
      <c r="A17" s="18" t="s">
        <v>15</v>
      </c>
      <c r="B17" s="27">
        <v>5</v>
      </c>
      <c r="C17" s="28" t="s">
        <v>9</v>
      </c>
      <c r="D17" s="29">
        <v>11.25</v>
      </c>
      <c r="E17" s="30" t="s">
        <v>16</v>
      </c>
      <c r="F17" s="41"/>
      <c r="G17" s="41"/>
      <c r="H17" s="42">
        <v>0.75</v>
      </c>
      <c r="I17" s="15" t="s">
        <v>37</v>
      </c>
      <c r="J17" s="43">
        <f>(D17/20)*H17</f>
        <v>0.421875</v>
      </c>
    </row>
    <row r="18" spans="2:10" ht="15.75" thickBot="1">
      <c r="B18" s="2" t="s">
        <v>17</v>
      </c>
      <c r="C18" s="44"/>
      <c r="D18" s="45">
        <f>SUM(D3:D17)</f>
        <v>187.06</v>
      </c>
      <c r="E18" s="45"/>
      <c r="F18" s="45"/>
      <c r="G18" s="45"/>
      <c r="H18" s="44"/>
      <c r="I18" s="46"/>
      <c r="J18" s="47">
        <f>SUM(J3:J17)</f>
        <v>8.599806472445081</v>
      </c>
    </row>
    <row r="19" ht="15">
      <c r="D19" s="8"/>
    </row>
    <row r="20" ht="15.75" thickBot="1"/>
    <row r="21" spans="1:9" ht="15">
      <c r="A21" s="3" t="s">
        <v>18</v>
      </c>
      <c r="B21" s="4">
        <v>18</v>
      </c>
      <c r="I21" s="5"/>
    </row>
    <row r="22" spans="1:9" ht="15.75" thickBot="1">
      <c r="A22" s="6" t="s">
        <v>19</v>
      </c>
      <c r="B22" s="7">
        <f>(B21-J18)/B21</f>
        <v>0.522232973753051</v>
      </c>
      <c r="I22" s="8"/>
    </row>
    <row r="23" spans="3:9" ht="15">
      <c r="C23" s="9"/>
      <c r="D23" s="9"/>
      <c r="E23" s="9"/>
      <c r="F23" s="9"/>
      <c r="G23" s="9"/>
      <c r="H23" s="9"/>
      <c r="I23" s="10"/>
    </row>
    <row r="24" spans="1:4" ht="15">
      <c r="A24" s="48" t="s">
        <v>20</v>
      </c>
      <c r="B24" s="48" t="s">
        <v>21</v>
      </c>
      <c r="C24" s="48" t="s">
        <v>22</v>
      </c>
      <c r="D24" s="48" t="s">
        <v>23</v>
      </c>
    </row>
    <row r="25" spans="1:4" ht="15">
      <c r="A25">
        <v>1</v>
      </c>
      <c r="B25" s="8">
        <f>A25*$B$21</f>
        <v>18</v>
      </c>
      <c r="C25" s="8">
        <f>A25*$J$18</f>
        <v>8.599806472445081</v>
      </c>
      <c r="D25" s="8">
        <f>B25-C25</f>
        <v>9.400193527554919</v>
      </c>
    </row>
    <row r="26" spans="1:4" ht="15">
      <c r="A26">
        <v>2</v>
      </c>
      <c r="B26" s="8">
        <f aca="true" t="shared" si="0" ref="B26:B44">A26*$B$21</f>
        <v>36</v>
      </c>
      <c r="C26" s="8">
        <f aca="true" t="shared" si="1" ref="C26:C44">A26*$J$18</f>
        <v>17.199612944890163</v>
      </c>
      <c r="D26" s="8">
        <f aca="true" t="shared" si="2" ref="D26:D44">B26-C26</f>
        <v>18.800387055109837</v>
      </c>
    </row>
    <row r="27" spans="1:4" ht="15">
      <c r="A27" s="11">
        <v>3</v>
      </c>
      <c r="B27" s="12">
        <f t="shared" si="0"/>
        <v>54</v>
      </c>
      <c r="C27" s="12">
        <f t="shared" si="1"/>
        <v>25.799419417335244</v>
      </c>
      <c r="D27" s="12">
        <f t="shared" si="2"/>
        <v>28.200580582664756</v>
      </c>
    </row>
    <row r="28" spans="1:4" ht="15">
      <c r="A28">
        <v>4</v>
      </c>
      <c r="B28" s="8">
        <f t="shared" si="0"/>
        <v>72</v>
      </c>
      <c r="C28" s="8">
        <f t="shared" si="1"/>
        <v>34.399225889780325</v>
      </c>
      <c r="D28" s="8">
        <f t="shared" si="2"/>
        <v>37.600774110219675</v>
      </c>
    </row>
    <row r="29" spans="1:4" ht="15">
      <c r="A29">
        <v>5</v>
      </c>
      <c r="B29" s="8">
        <f t="shared" si="0"/>
        <v>90</v>
      </c>
      <c r="C29" s="8">
        <f t="shared" si="1"/>
        <v>42.99903236222541</v>
      </c>
      <c r="D29" s="8">
        <f t="shared" si="2"/>
        <v>47.00096763777459</v>
      </c>
    </row>
    <row r="30" spans="1:4" ht="15">
      <c r="A30">
        <v>6</v>
      </c>
      <c r="B30" s="8">
        <f t="shared" si="0"/>
        <v>108</v>
      </c>
      <c r="C30" s="8">
        <f t="shared" si="1"/>
        <v>51.59883883467049</v>
      </c>
      <c r="D30" s="8">
        <f t="shared" si="2"/>
        <v>56.40116116532951</v>
      </c>
    </row>
    <row r="31" spans="1:4" ht="15">
      <c r="A31">
        <v>7</v>
      </c>
      <c r="B31" s="8">
        <f t="shared" si="0"/>
        <v>126</v>
      </c>
      <c r="C31" s="8">
        <f t="shared" si="1"/>
        <v>60.19864530711557</v>
      </c>
      <c r="D31" s="8">
        <f t="shared" si="2"/>
        <v>65.80135469288443</v>
      </c>
    </row>
    <row r="32" spans="1:4" ht="15">
      <c r="A32">
        <v>8</v>
      </c>
      <c r="B32" s="8">
        <f t="shared" si="0"/>
        <v>144</v>
      </c>
      <c r="C32" s="8">
        <f t="shared" si="1"/>
        <v>68.79845177956065</v>
      </c>
      <c r="D32" s="8">
        <f t="shared" si="2"/>
        <v>75.20154822043935</v>
      </c>
    </row>
    <row r="33" spans="1:4" ht="15">
      <c r="A33">
        <v>9</v>
      </c>
      <c r="B33" s="8">
        <f t="shared" si="0"/>
        <v>162</v>
      </c>
      <c r="C33" s="8">
        <f t="shared" si="1"/>
        <v>77.39825825200573</v>
      </c>
      <c r="D33" s="8">
        <f t="shared" si="2"/>
        <v>84.60174174799427</v>
      </c>
    </row>
    <row r="34" spans="1:4" ht="15">
      <c r="A34">
        <v>10</v>
      </c>
      <c r="B34" s="8">
        <f t="shared" si="0"/>
        <v>180</v>
      </c>
      <c r="C34" s="8">
        <f t="shared" si="1"/>
        <v>85.99806472445081</v>
      </c>
      <c r="D34" s="8">
        <f t="shared" si="2"/>
        <v>94.00193527554919</v>
      </c>
    </row>
    <row r="35" spans="1:4" ht="15">
      <c r="A35">
        <v>11</v>
      </c>
      <c r="B35" s="8">
        <f t="shared" si="0"/>
        <v>198</v>
      </c>
      <c r="C35" s="8">
        <f t="shared" si="1"/>
        <v>94.5978711968959</v>
      </c>
      <c r="D35" s="8">
        <f t="shared" si="2"/>
        <v>103.4021288031041</v>
      </c>
    </row>
    <row r="36" spans="1:4" ht="15">
      <c r="A36">
        <v>12</v>
      </c>
      <c r="B36" s="8">
        <f t="shared" si="0"/>
        <v>216</v>
      </c>
      <c r="C36" s="8">
        <f t="shared" si="1"/>
        <v>103.19767766934098</v>
      </c>
      <c r="D36" s="8">
        <f t="shared" si="2"/>
        <v>112.80232233065902</v>
      </c>
    </row>
    <row r="37" spans="1:4" ht="15">
      <c r="A37">
        <v>13</v>
      </c>
      <c r="B37" s="8">
        <f t="shared" si="0"/>
        <v>234</v>
      </c>
      <c r="C37" s="8">
        <f t="shared" si="1"/>
        <v>111.79748414178606</v>
      </c>
      <c r="D37" s="8">
        <f t="shared" si="2"/>
        <v>122.20251585821394</v>
      </c>
    </row>
    <row r="38" spans="1:4" ht="15">
      <c r="A38">
        <v>14</v>
      </c>
      <c r="B38" s="8">
        <f t="shared" si="0"/>
        <v>252</v>
      </c>
      <c r="C38" s="8">
        <f t="shared" si="1"/>
        <v>120.39729061423114</v>
      </c>
      <c r="D38" s="8">
        <f t="shared" si="2"/>
        <v>131.60270938576886</v>
      </c>
    </row>
    <row r="39" spans="1:4" ht="15">
      <c r="A39">
        <v>15</v>
      </c>
      <c r="B39" s="8">
        <f t="shared" si="0"/>
        <v>270</v>
      </c>
      <c r="C39" s="8">
        <f t="shared" si="1"/>
        <v>128.9970970866762</v>
      </c>
      <c r="D39" s="8">
        <f t="shared" si="2"/>
        <v>141.0029029133238</v>
      </c>
    </row>
    <row r="40" spans="1:4" ht="15">
      <c r="A40">
        <v>16</v>
      </c>
      <c r="B40" s="8">
        <f t="shared" si="0"/>
        <v>288</v>
      </c>
      <c r="C40" s="8">
        <f t="shared" si="1"/>
        <v>137.5969035591213</v>
      </c>
      <c r="D40" s="8">
        <f t="shared" si="2"/>
        <v>150.4030964408787</v>
      </c>
    </row>
    <row r="41" spans="1:4" ht="15">
      <c r="A41">
        <v>17</v>
      </c>
      <c r="B41" s="8">
        <f t="shared" si="0"/>
        <v>306</v>
      </c>
      <c r="C41" s="8">
        <f t="shared" si="1"/>
        <v>146.1967100315664</v>
      </c>
      <c r="D41" s="8">
        <f t="shared" si="2"/>
        <v>159.8032899684336</v>
      </c>
    </row>
    <row r="42" spans="1:4" ht="15">
      <c r="A42">
        <v>18</v>
      </c>
      <c r="B42" s="8">
        <f t="shared" si="0"/>
        <v>324</v>
      </c>
      <c r="C42" s="8">
        <f t="shared" si="1"/>
        <v>154.79651650401146</v>
      </c>
      <c r="D42" s="8">
        <f t="shared" si="2"/>
        <v>169.20348349598854</v>
      </c>
    </row>
    <row r="43" spans="1:4" ht="15">
      <c r="A43">
        <v>19</v>
      </c>
      <c r="B43" s="8">
        <f t="shared" si="0"/>
        <v>342</v>
      </c>
      <c r="C43" s="8">
        <f t="shared" si="1"/>
        <v>163.39632297645653</v>
      </c>
      <c r="D43" s="8">
        <f t="shared" si="2"/>
        <v>178.60367702354347</v>
      </c>
    </row>
    <row r="44" spans="1:4" ht="15">
      <c r="A44">
        <v>20</v>
      </c>
      <c r="B44" s="8">
        <f t="shared" si="0"/>
        <v>360</v>
      </c>
      <c r="C44" s="8">
        <f t="shared" si="1"/>
        <v>171.99612944890163</v>
      </c>
      <c r="D44" s="8">
        <f t="shared" si="2"/>
        <v>188.00387055109837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</cp:lastModifiedBy>
  <dcterms:created xsi:type="dcterms:W3CDTF">2010-02-23T14:41:42Z</dcterms:created>
  <dcterms:modified xsi:type="dcterms:W3CDTF">2011-01-18T22:54:48Z</dcterms:modified>
  <cp:category/>
  <cp:version/>
  <cp:contentType/>
  <cp:contentStatus/>
</cp:coreProperties>
</file>